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569 ITA\2569_OIT ไฟล์ ที่สภ.010569\O10_แผนการใช้จ่ายงบประมาณและการรายงานผล\O10_69แผนการใช้จ่ายงบประมาณประจำปีและการรายงานผล\O10_1แผนการใช้จ่ายงบประมาณและการรายงานผล\"/>
    </mc:Choice>
  </mc:AlternateContent>
  <xr:revisionPtr revIDLastSave="0" documentId="13_ncr:1_{2643E65C-25B3-40E7-8E2F-3CF524F9EF5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ผลการใช้จ่ายงปม.ไตรมาส1" sheetId="7" r:id="rId1"/>
  </sheets>
  <definedNames>
    <definedName name="_xlnm.Print_Area" localSheetId="0">รายงานผลการใช้จ่ายงปม.ไตรมาส1!$A$2:$L$54</definedName>
    <definedName name="_xlnm.Print_Titles" localSheetId="0">รายงานผลการใช้จ่ายงปม.ไตรมาส1!$2:$7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7" l="1"/>
  <c r="I38" i="7"/>
  <c r="I28" i="7"/>
  <c r="I46" i="7" s="1"/>
  <c r="K44" i="7" l="1"/>
  <c r="J44" i="7"/>
  <c r="D41" i="7"/>
  <c r="D33" i="7"/>
  <c r="D32" i="7"/>
  <c r="D31" i="7"/>
  <c r="D30" i="7"/>
  <c r="D34" i="7"/>
  <c r="D24" i="7"/>
  <c r="K43" i="7"/>
  <c r="J43" i="7"/>
  <c r="K42" i="7"/>
  <c r="J42" i="7"/>
  <c r="J41" i="7"/>
  <c r="K41" i="7"/>
  <c r="K39" i="7"/>
  <c r="J39" i="7"/>
  <c r="K38" i="7"/>
  <c r="J38" i="7"/>
  <c r="K36" i="7"/>
  <c r="J36" i="7"/>
  <c r="D28" i="7"/>
  <c r="K14" i="7"/>
  <c r="J14" i="7"/>
  <c r="J13" i="7"/>
  <c r="K12" i="7"/>
  <c r="J12" i="7"/>
  <c r="K11" i="7"/>
  <c r="J11" i="7"/>
  <c r="K10" i="7"/>
  <c r="J10" i="7"/>
  <c r="K9" i="7"/>
  <c r="J9" i="7"/>
  <c r="D35" i="7" l="1"/>
  <c r="J28" i="7"/>
  <c r="D46" i="7"/>
  <c r="K46" i="7" s="1"/>
  <c r="J35" i="7"/>
  <c r="J46" i="7" s="1"/>
  <c r="K13" i="7"/>
  <c r="K28" i="7"/>
  <c r="K35" i="7"/>
</calcChain>
</file>

<file path=xl/sharedStrings.xml><?xml version="1.0" encoding="utf-8"?>
<sst xmlns="http://schemas.openxmlformats.org/spreadsheetml/2006/main" count="186" uniqueCount="61">
  <si>
    <t>ชื่อโครงการ</t>
  </si>
  <si>
    <t>งบประมาณ/แหล่งที่จัดสรร/สนับสนุน</t>
  </si>
  <si>
    <t>ที่</t>
  </si>
  <si>
    <t>กิจกรรม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</si>
  <si>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</si>
  <si>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</si>
  <si>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</si>
  <si>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</si>
  <si>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</si>
  <si>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</si>
  <si>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</si>
  <si>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</si>
  <si>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</si>
  <si>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</si>
  <si>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</si>
  <si>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ค่าตอบแทนสอบสวนคดีอาญา</t>
  </si>
  <si>
    <t>5 ค่าตอบแทนพยาน</t>
  </si>
  <si>
    <t>-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</si>
  <si>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</si>
  <si>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</si>
  <si>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ค่าซ่อมยานพาหนะ</t>
  </si>
  <si>
    <t>ค่าเช่าทรัพย์สิน</t>
  </si>
  <si>
    <t>ค่าทำความสะอาดอาคารที่ทำการ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</si>
  <si>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</si>
  <si>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</si>
  <si>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</si>
  <si>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</si>
  <si>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"</t>
  </si>
  <si>
    <t>ได้แก่....</t>
  </si>
  <si>
    <t>ค่าตอบแทนนอกเวลาราชการ (OT)</t>
  </si>
  <si>
    <t>ค่าเบี้ยเลี้ยง ค่าที่พัก ค่ายานพาหนะ</t>
  </si>
  <si>
    <t xml:space="preserve">ค่าตอบแทน ๕  กลุ่ม </t>
  </si>
  <si>
    <t>โครงการปฎิรูประบบงานตำรวจกิจกรรมการปฏิรูประบบงานสอบสวนและการบังคับใช้กฎหมาย</t>
  </si>
  <si>
    <t xml:space="preserve"> โครงการสลายโครงสร้างเครือข่ายผู้มีอิทธิพลและกลุ่มชาติพันธุ์เกี่ยวข้องยาเสพติด</t>
  </si>
  <si>
    <t xml:space="preserve"> โครงการบริหารสกัดกั้นยาเสพติดพื้นที่ชายแดน พักคอย ((Heart Land ค่าตอบแทน)</t>
  </si>
  <si>
    <t xml:space="preserve"> โครงการลดความรุนแรงผู้ป่วยจิตเวชก่อเหตุคลุ้มคลั่ง</t>
  </si>
  <si>
    <t xml:space="preserve"> กิจกรรม การป้องกันปราบปราม สืบสวนผู้ผลิตผู้ค้าผู้เสพ (License Plate)(ค่าตอบแทน+สาธาฯ)</t>
  </si>
  <si>
    <t>โครงการปราบปรามการค้ายาเสพติด กิจกรรม การสกัดกั้น ปราบปราม ผลิต การค้ายาเสพติด</t>
  </si>
  <si>
    <t xml:space="preserve"> โครงการตำรวจประสานโรงเรียน</t>
  </si>
  <si>
    <t>โครงการ ค้นหาผู้ใช้ ผู้เสพ ผู้ติดยาเสพติด (ปิดล้อมตรวจค้น)</t>
  </si>
  <si>
    <t>ผลผลิตการบังคับใช้กฎหมาย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</si>
  <si>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 (ภารกิจชมชนสัมพันธ์)</t>
  </si>
  <si>
    <t>โครงการรณรงค์ป้องกันและแก้ไขปัญหาอุบัติเหตุ (ปีใหม่)</t>
  </si>
  <si>
    <t>โครงการ การศึกษาเพื่อต่อต้านการใช้ยาเสพติดในโรงเรียน (D.A.R.E)ประเทศไทยสำหรับเป็นค่าตอบแทนการสอบครูตำรวจ</t>
  </si>
  <si>
    <t>จำนวนเงินงบประมาณที่ได้รับจัดสรร</t>
  </si>
  <si>
    <t>ผลการดำเนินงาน</t>
  </si>
  <si>
    <t>ผลการเบิกจ่าย</t>
  </si>
  <si>
    <t>คงเหลือ</t>
  </si>
  <si>
    <t>คิดเป็นร้อยละ</t>
  </si>
  <si>
    <t>ปัญหา/อุปสรรค</t>
  </si>
  <si>
    <t>แนวทางแก้ไข</t>
  </si>
  <si>
    <t>เป็นไปตามเป้าหมาย</t>
  </si>
  <si>
    <t>ไม่มี</t>
  </si>
  <si>
    <t>ไม่มีหนังสือนำส่งและตอบรับผู้ป่วยจิตเวชจากสถานพยาบาลจึงไม่สามารถเบิกจ่ายได้</t>
  </si>
  <si>
    <t>ไม่เป็นไปตามเป้าหมาย</t>
  </si>
  <si>
    <t>รายงานผลการใช้จ่ายงบประมาณ สถานีตำรวจภูธรขุนทะเล</t>
  </si>
  <si>
    <t>กิจกรรม ส่งเสริมการมีส่วนร่วมในการสร้างความเข้มแข็งให้กับชุมชน(โครงการชุมชนยั่งยืน)</t>
  </si>
  <si>
    <t>ภจว.สุราษฎร์ธานีเบิกจ่ายเองในภาพรวม</t>
  </si>
  <si>
    <t>ค่าสาธารณูปโภค</t>
  </si>
  <si>
    <t>โครงการรณรงค์ป้องกันและแก้ไขปัญหาอุบัติเหตุ (สงกรานต์)</t>
  </si>
  <si>
    <t>ประจำปีงบประมาณ พ.ศ.2569 ไตรมาส ที่ 1 (ตุลาคม 2568 - ธันวาคม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</si>
</sst>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b/>
      <sz val="14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shrinkToFit="1"/>
    </xf>
    <xf numFmtId="0" fontId="2" fillId="2" borderId="3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43" fontId="2" fillId="2" borderId="8" xfId="1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43" fontId="2" fillId="2" borderId="11" xfId="1" applyFont="1" applyFill="1" applyBorder="1" applyAlignment="1">
      <alignment horizontal="center" shrinkToFit="1"/>
    </xf>
    <xf numFmtId="0" fontId="4" fillId="2" borderId="11" xfId="0" applyFont="1" applyFill="1" applyBorder="1" applyAlignment="1">
      <alignment horizontal="center" shrinkToFit="1"/>
    </xf>
    <xf numFmtId="0" fontId="3" fillId="0" borderId="0" xfId="0" applyFont="1" applyAlignment="1">
      <alignment vertical="top" shrinkToFit="1"/>
    </xf>
    <xf numFmtId="0" fontId="8" fillId="0" borderId="0" xfId="0" applyFont="1" applyAlignment="1">
      <alignment vertical="top" shrinkToFit="1"/>
    </xf>
    <xf numFmtId="0" fontId="3" fillId="0" borderId="0" xfId="0" applyFont="1" applyAlignment="1">
      <alignment horizontal="left" vertical="top" shrinkToFit="1"/>
    </xf>
    <xf numFmtId="0" fontId="5" fillId="0" borderId="0" xfId="0" applyFont="1"/>
    <xf numFmtId="43" fontId="3" fillId="0" borderId="0" xfId="1" applyFont="1" applyAlignment="1">
      <alignment shrinkToFit="1"/>
    </xf>
    <xf numFmtId="187" fontId="3" fillId="0" borderId="0" xfId="1" applyNumberFormat="1" applyFont="1" applyAlignment="1">
      <alignment shrinkToFit="1"/>
    </xf>
    <xf numFmtId="187" fontId="4" fillId="2" borderId="9" xfId="1" applyNumberFormat="1" applyFont="1" applyFill="1" applyBorder="1" applyAlignment="1">
      <alignment horizontal="center" shrinkToFit="1"/>
    </xf>
    <xf numFmtId="187" fontId="4" fillId="2" borderId="12" xfId="1" applyNumberFormat="1" applyFont="1" applyFill="1" applyBorder="1" applyAlignment="1">
      <alignment horizontal="center" shrinkToFit="1"/>
    </xf>
    <xf numFmtId="0" fontId="6" fillId="3" borderId="11" xfId="0" applyFont="1" applyFill="1" applyBorder="1" applyAlignment="1">
      <alignment horizontal="center" vertical="top" shrinkToFit="1"/>
    </xf>
    <xf numFmtId="4" fontId="2" fillId="3" borderId="26" xfId="0" applyNumberFormat="1" applyFont="1" applyFill="1" applyBorder="1" applyAlignment="1">
      <alignment horizontal="right" vertical="top" shrinkToFit="1"/>
    </xf>
    <xf numFmtId="43" fontId="7" fillId="3" borderId="13" xfId="1" applyFont="1" applyFill="1" applyBorder="1" applyAlignment="1">
      <alignment horizontal="center" vertical="top" wrapText="1" shrinkToFit="1"/>
    </xf>
    <xf numFmtId="43" fontId="2" fillId="3" borderId="27" xfId="1" applyFont="1" applyFill="1" applyBorder="1" applyAlignment="1">
      <alignment horizontal="right" vertical="top" shrinkToFit="1"/>
    </xf>
    <xf numFmtId="4" fontId="2" fillId="3" borderId="13" xfId="0" applyNumberFormat="1" applyFont="1" applyFill="1" applyBorder="1" applyAlignment="1">
      <alignment shrinkToFit="1"/>
    </xf>
    <xf numFmtId="4" fontId="3" fillId="0" borderId="0" xfId="0" applyNumberFormat="1" applyFont="1" applyAlignment="1">
      <alignment shrinkToFit="1"/>
    </xf>
    <xf numFmtId="4" fontId="3" fillId="0" borderId="0" xfId="0" applyNumberFormat="1" applyFont="1" applyAlignment="1">
      <alignment vertical="top" shrinkToFit="1"/>
    </xf>
    <xf numFmtId="43" fontId="7" fillId="0" borderId="18" xfId="1" applyFont="1" applyFill="1" applyBorder="1" applyAlignment="1">
      <alignment horizontal="center" vertical="top" wrapText="1" shrinkToFit="1"/>
    </xf>
    <xf numFmtId="43" fontId="7" fillId="0" borderId="18" xfId="1" applyFont="1" applyFill="1" applyBorder="1" applyAlignment="1">
      <alignment horizontal="left" vertical="top" wrapText="1" shrinkToFit="1"/>
    </xf>
    <xf numFmtId="43" fontId="7" fillId="0" borderId="19" xfId="1" applyFont="1" applyFill="1" applyBorder="1" applyAlignment="1">
      <alignment horizontal="center" vertical="top" wrapText="1" shrinkToFit="1"/>
    </xf>
    <xf numFmtId="0" fontId="7" fillId="0" borderId="13" xfId="0" applyFont="1" applyBorder="1" applyAlignment="1">
      <alignment horizontal="center" vertical="top" shrinkToFit="1"/>
    </xf>
    <xf numFmtId="43" fontId="7" fillId="0" borderId="13" xfId="1" applyFont="1" applyFill="1" applyBorder="1" applyAlignment="1">
      <alignment horizontal="center" vertical="top" wrapText="1" shrinkToFit="1"/>
    </xf>
    <xf numFmtId="43" fontId="7" fillId="0" borderId="19" xfId="0" applyNumberFormat="1" applyFont="1" applyBorder="1" applyAlignment="1">
      <alignment horizontal="center" vertical="top" wrapText="1" shrinkToFit="1"/>
    </xf>
    <xf numFmtId="0" fontId="7" fillId="0" borderId="19" xfId="0" applyFont="1" applyBorder="1" applyAlignment="1">
      <alignment horizontal="center" vertical="top" shrinkToFit="1"/>
    </xf>
    <xf numFmtId="187" fontId="7" fillId="0" borderId="13" xfId="1" applyNumberFormat="1" applyFont="1" applyFill="1" applyBorder="1" applyAlignment="1">
      <alignment horizontal="center" vertical="top" shrinkToFit="1"/>
    </xf>
    <xf numFmtId="0" fontId="11" fillId="0" borderId="17" xfId="0" applyFont="1" applyBorder="1" applyAlignment="1">
      <alignment horizontal="center" shrinkToFit="1"/>
    </xf>
    <xf numFmtId="0" fontId="11" fillId="0" borderId="17" xfId="0" applyFont="1" applyBorder="1" applyAlignment="1">
      <alignment shrinkToFit="1"/>
    </xf>
    <xf numFmtId="43" fontId="12" fillId="0" borderId="17" xfId="1" applyFont="1" applyFill="1" applyBorder="1" applyAlignment="1">
      <alignment horizontal="left" shrinkToFit="1"/>
    </xf>
    <xf numFmtId="187" fontId="12" fillId="0" borderId="17" xfId="1" applyNumberFormat="1" applyFont="1" applyFill="1" applyBorder="1" applyAlignment="1">
      <alignment horizontal="center" shrinkToFit="1"/>
    </xf>
    <xf numFmtId="0" fontId="12" fillId="0" borderId="17" xfId="0" applyFont="1" applyBorder="1" applyAlignment="1">
      <alignment horizontal="center" shrinkToFit="1"/>
    </xf>
    <xf numFmtId="43" fontId="11" fillId="0" borderId="17" xfId="1" applyFont="1" applyFill="1" applyBorder="1" applyAlignment="1">
      <alignment horizontal="center" shrinkToFit="1"/>
    </xf>
    <xf numFmtId="0" fontId="12" fillId="0" borderId="18" xfId="0" applyFont="1" applyBorder="1" applyAlignment="1">
      <alignment horizontal="center" vertical="top" shrinkToFit="1"/>
    </xf>
    <xf numFmtId="187" fontId="12" fillId="0" borderId="18" xfId="1" applyNumberFormat="1" applyFont="1" applyFill="1" applyBorder="1" applyAlignment="1">
      <alignment horizontal="center" vertical="top" shrinkToFit="1"/>
    </xf>
    <xf numFmtId="1" fontId="12" fillId="0" borderId="19" xfId="0" applyNumberFormat="1" applyFont="1" applyBorder="1" applyAlignment="1">
      <alignment horizontal="center" vertical="top" shrinkToFit="1"/>
    </xf>
    <xf numFmtId="43" fontId="11" fillId="0" borderId="19" xfId="1" applyFont="1" applyFill="1" applyBorder="1" applyAlignment="1">
      <alignment horizontal="center" vertical="top" wrapText="1" shrinkToFit="1"/>
    </xf>
    <xf numFmtId="0" fontId="11" fillId="0" borderId="13" xfId="0" applyFont="1" applyBorder="1" applyAlignment="1">
      <alignment horizontal="center" vertical="top" shrinkToFit="1"/>
    </xf>
    <xf numFmtId="0" fontId="11" fillId="0" borderId="13" xfId="0" applyFont="1" applyBorder="1" applyAlignment="1">
      <alignment vertical="top" shrinkToFit="1"/>
    </xf>
    <xf numFmtId="43" fontId="11" fillId="0" borderId="13" xfId="1" applyFont="1" applyFill="1" applyBorder="1" applyAlignment="1">
      <alignment horizontal="center" vertical="top" wrapText="1" shrinkToFit="1"/>
    </xf>
    <xf numFmtId="43" fontId="12" fillId="0" borderId="17" xfId="0" applyNumberFormat="1" applyFont="1" applyBorder="1" applyAlignment="1">
      <alignment horizontal="center" vertical="top" wrapText="1" shrinkToFit="1"/>
    </xf>
    <xf numFmtId="0" fontId="12" fillId="0" borderId="17" xfId="0" applyFont="1" applyBorder="1" applyAlignment="1">
      <alignment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8" xfId="0" applyFont="1" applyBorder="1" applyAlignment="1">
      <alignment shrinkToFit="1"/>
    </xf>
    <xf numFmtId="43" fontId="12" fillId="0" borderId="18" xfId="0" applyNumberFormat="1" applyFont="1" applyBorder="1" applyAlignment="1">
      <alignment horizontal="center" vertical="center" shrinkToFit="1"/>
    </xf>
    <xf numFmtId="0" fontId="14" fillId="0" borderId="18" xfId="0" applyFont="1" applyBorder="1" applyAlignment="1">
      <alignment shrinkToFit="1"/>
    </xf>
    <xf numFmtId="0" fontId="12" fillId="0" borderId="18" xfId="0" applyFont="1" applyBorder="1" applyAlignment="1">
      <alignment horizontal="center" shrinkToFit="1"/>
    </xf>
    <xf numFmtId="0" fontId="14" fillId="0" borderId="20" xfId="0" applyFont="1" applyBorder="1" applyAlignment="1">
      <alignment shrinkToFit="1"/>
    </xf>
    <xf numFmtId="0" fontId="14" fillId="0" borderId="18" xfId="0" applyFont="1" applyBorder="1" applyAlignment="1">
      <alignment horizontal="center" shrinkToFit="1"/>
    </xf>
    <xf numFmtId="43" fontId="12" fillId="0" borderId="18" xfId="0" applyNumberFormat="1" applyFont="1" applyBorder="1" applyAlignment="1">
      <alignment horizontal="center" shrinkToFit="1"/>
    </xf>
    <xf numFmtId="187" fontId="12" fillId="0" borderId="18" xfId="1" applyNumberFormat="1" applyFont="1" applyFill="1" applyBorder="1" applyAlignment="1">
      <alignment horizontal="center" shrinkToFit="1"/>
    </xf>
    <xf numFmtId="0" fontId="13" fillId="0" borderId="18" xfId="0" applyFont="1" applyBorder="1" applyAlignment="1">
      <alignment horizontal="left" shrinkToFit="1"/>
    </xf>
    <xf numFmtId="0" fontId="12" fillId="0" borderId="18" xfId="0" applyFont="1" applyBorder="1" applyAlignment="1">
      <alignment horizontal="left" shrinkToFit="1"/>
    </xf>
    <xf numFmtId="0" fontId="14" fillId="0" borderId="18" xfId="0" applyFont="1" applyBorder="1" applyAlignment="1">
      <alignment horizontal="center" vertical="top" shrinkToFit="1"/>
    </xf>
    <xf numFmtId="0" fontId="12" fillId="0" borderId="20" xfId="0" applyFont="1" applyBorder="1" applyAlignment="1">
      <alignment vertical="top" shrinkToFit="1"/>
    </xf>
    <xf numFmtId="0" fontId="12" fillId="0" borderId="18" xfId="0" applyFont="1" applyBorder="1" applyAlignment="1">
      <alignment horizontal="left" vertical="top" shrinkToFit="1"/>
    </xf>
    <xf numFmtId="0" fontId="13" fillId="0" borderId="19" xfId="0" applyFont="1" applyBorder="1" applyAlignment="1">
      <alignment horizontal="left" shrinkToFit="1"/>
    </xf>
    <xf numFmtId="0" fontId="11" fillId="0" borderId="19" xfId="0" applyFont="1" applyBorder="1" applyAlignment="1">
      <alignment horizontal="center" shrinkToFit="1"/>
    </xf>
    <xf numFmtId="43" fontId="11" fillId="0" borderId="19" xfId="0" applyNumberFormat="1" applyFont="1" applyBorder="1" applyAlignment="1">
      <alignment horizontal="center" vertical="top" wrapText="1" shrinkToFit="1"/>
    </xf>
    <xf numFmtId="187" fontId="11" fillId="0" borderId="19" xfId="1" applyNumberFormat="1" applyFont="1" applyFill="1" applyBorder="1" applyAlignment="1">
      <alignment horizontal="center" shrinkToFit="1"/>
    </xf>
    <xf numFmtId="0" fontId="11" fillId="0" borderId="19" xfId="0" applyFont="1" applyBorder="1" applyAlignment="1">
      <alignment horizontal="center" vertical="top" shrinkToFit="1"/>
    </xf>
    <xf numFmtId="4" fontId="13" fillId="0" borderId="21" xfId="0" applyNumberFormat="1" applyFont="1" applyBorder="1" applyAlignment="1">
      <alignment horizontal="right" vertical="top" shrinkToFit="1"/>
    </xf>
    <xf numFmtId="4" fontId="13" fillId="0" borderId="22" xfId="0" applyNumberFormat="1" applyFont="1" applyBorder="1" applyAlignment="1">
      <alignment horizontal="right" vertical="top" shrinkToFit="1"/>
    </xf>
    <xf numFmtId="0" fontId="12" fillId="0" borderId="17" xfId="0" applyFont="1" applyBorder="1" applyAlignment="1">
      <alignment horizontal="center" vertical="top" shrinkToFit="1"/>
    </xf>
    <xf numFmtId="0" fontId="11" fillId="0" borderId="17" xfId="0" applyFont="1" applyBorder="1" applyAlignment="1">
      <alignment horizontal="center" vertical="top" shrinkToFit="1"/>
    </xf>
    <xf numFmtId="187" fontId="12" fillId="0" borderId="17" xfId="1" applyNumberFormat="1" applyFont="1" applyFill="1" applyBorder="1" applyAlignment="1">
      <alignment vertical="top" shrinkToFit="1"/>
    </xf>
    <xf numFmtId="0" fontId="12" fillId="0" borderId="17" xfId="0" applyFont="1" applyBorder="1" applyAlignment="1">
      <alignment horizontal="left" vertical="top" wrapText="1" shrinkToFit="1"/>
    </xf>
    <xf numFmtId="1" fontId="12" fillId="0" borderId="18" xfId="0" applyNumberFormat="1" applyFont="1" applyBorder="1" applyAlignment="1">
      <alignment horizontal="center" shrinkToFit="1"/>
    </xf>
    <xf numFmtId="0" fontId="12" fillId="0" borderId="23" xfId="0" applyFont="1" applyBorder="1" applyAlignment="1">
      <alignment shrinkToFit="1"/>
    </xf>
    <xf numFmtId="0" fontId="11" fillId="0" borderId="18" xfId="0" applyFont="1" applyBorder="1" applyAlignment="1">
      <alignment horizontal="center" shrinkToFit="1"/>
    </xf>
    <xf numFmtId="0" fontId="12" fillId="0" borderId="20" xfId="0" applyFont="1" applyBorder="1" applyAlignment="1">
      <alignment shrinkToFit="1"/>
    </xf>
    <xf numFmtId="187" fontId="11" fillId="0" borderId="13" xfId="1" applyNumberFormat="1" applyFont="1" applyFill="1" applyBorder="1" applyAlignment="1">
      <alignment horizontal="center" vertical="top" shrinkToFit="1"/>
    </xf>
    <xf numFmtId="0" fontId="11" fillId="0" borderId="3" xfId="0" applyFont="1" applyBorder="1" applyAlignment="1">
      <alignment horizontal="center" vertical="top" shrinkToFit="1"/>
    </xf>
    <xf numFmtId="0" fontId="11" fillId="0" borderId="3" xfId="0" applyFont="1" applyBorder="1" applyAlignment="1">
      <alignment horizontal="left" vertical="top" shrinkToFit="1"/>
    </xf>
    <xf numFmtId="0" fontId="14" fillId="0" borderId="3" xfId="0" applyFont="1" applyBorder="1" applyAlignment="1">
      <alignment horizontal="left" vertical="top" wrapText="1" shrinkToFit="1"/>
    </xf>
    <xf numFmtId="187" fontId="12" fillId="0" borderId="3" xfId="1" applyNumberFormat="1" applyFont="1" applyFill="1" applyBorder="1" applyAlignment="1">
      <alignment horizontal="left" vertical="top" shrinkToFit="1"/>
    </xf>
    <xf numFmtId="0" fontId="12" fillId="0" borderId="3" xfId="0" applyFont="1" applyBorder="1" applyAlignment="1">
      <alignment horizontal="left" vertical="top" shrinkToFit="1"/>
    </xf>
    <xf numFmtId="0" fontId="14" fillId="0" borderId="3" xfId="0" applyFont="1" applyBorder="1" applyAlignment="1">
      <alignment horizontal="left" vertical="top" shrinkToFit="1"/>
    </xf>
    <xf numFmtId="0" fontId="12" fillId="0" borderId="8" xfId="0" applyFont="1" applyBorder="1" applyAlignment="1">
      <alignment horizontal="center" vertical="top" shrinkToFit="1"/>
    </xf>
    <xf numFmtId="0" fontId="12" fillId="0" borderId="11" xfId="0" applyFont="1" applyBorder="1" applyAlignment="1">
      <alignment vertical="top" shrinkToFit="1"/>
    </xf>
    <xf numFmtId="187" fontId="12" fillId="0" borderId="11" xfId="1" applyNumberFormat="1" applyFont="1" applyFill="1" applyBorder="1" applyAlignment="1">
      <alignment horizontal="center" vertical="top" shrinkToFit="1"/>
    </xf>
    <xf numFmtId="0" fontId="12" fillId="0" borderId="11" xfId="0" applyFont="1" applyBorder="1" applyAlignment="1">
      <alignment horizontal="center" vertical="top" shrinkToFit="1"/>
    </xf>
    <xf numFmtId="4" fontId="13" fillId="0" borderId="24" xfId="0" applyNumberFormat="1" applyFont="1" applyBorder="1" applyAlignment="1">
      <alignment horizontal="right" vertical="top" shrinkToFit="1"/>
    </xf>
    <xf numFmtId="4" fontId="13" fillId="0" borderId="25" xfId="0" applyNumberFormat="1" applyFont="1" applyBorder="1" applyAlignment="1">
      <alignment horizontal="right" vertical="top" shrinkToFit="1"/>
    </xf>
    <xf numFmtId="43" fontId="11" fillId="0" borderId="11" xfId="1" applyFont="1" applyFill="1" applyBorder="1" applyAlignment="1">
      <alignment horizontal="center" vertical="top" wrapText="1" shrinkToFit="1"/>
    </xf>
    <xf numFmtId="0" fontId="12" fillId="0" borderId="11" xfId="0" applyFont="1" applyBorder="1" applyAlignment="1">
      <alignment vertical="top" wrapText="1" shrinkToFit="1"/>
    </xf>
    <xf numFmtId="0" fontId="11" fillId="0" borderId="3" xfId="0" applyFont="1" applyBorder="1" applyAlignment="1">
      <alignment horizontal="center" vertical="center" shrinkToFit="1"/>
    </xf>
    <xf numFmtId="4" fontId="13" fillId="0" borderId="26" xfId="0" applyNumberFormat="1" applyFont="1" applyBorder="1" applyAlignment="1">
      <alignment horizontal="right" vertical="top" shrinkToFit="1"/>
    </xf>
    <xf numFmtId="4" fontId="13" fillId="0" borderId="27" xfId="0" applyNumberFormat="1" applyFont="1" applyBorder="1" applyAlignment="1">
      <alignment horizontal="right" vertical="top" shrinkToFit="1"/>
    </xf>
    <xf numFmtId="4" fontId="13" fillId="0" borderId="14" xfId="0" applyNumberFormat="1" applyFont="1" applyBorder="1" applyAlignment="1">
      <alignment horizontal="right" vertical="top" shrinkToFit="1"/>
    </xf>
    <xf numFmtId="4" fontId="13" fillId="0" borderId="15" xfId="0" applyNumberFormat="1" applyFont="1" applyBorder="1" applyAlignment="1">
      <alignment horizontal="right" vertical="top" shrinkToFit="1"/>
    </xf>
    <xf numFmtId="4" fontId="13" fillId="0" borderId="16" xfId="0" applyNumberFormat="1" applyFont="1" applyBorder="1" applyAlignment="1">
      <alignment horizontal="right" vertical="top" shrinkToFit="1"/>
    </xf>
    <xf numFmtId="43" fontId="11" fillId="0" borderId="3" xfId="1" applyFont="1" applyFill="1" applyBorder="1" applyAlignment="1">
      <alignment horizontal="center" vertical="top" wrapText="1" shrinkToFit="1"/>
    </xf>
    <xf numFmtId="0" fontId="11" fillId="0" borderId="3" xfId="0" applyFont="1" applyBorder="1" applyAlignment="1">
      <alignment vertical="top" shrinkToFit="1"/>
    </xf>
    <xf numFmtId="43" fontId="12" fillId="0" borderId="11" xfId="1" applyFont="1" applyFill="1" applyBorder="1" applyAlignment="1">
      <alignment vertical="top" shrinkToFit="1"/>
    </xf>
    <xf numFmtId="43" fontId="7" fillId="0" borderId="13" xfId="0" applyNumberFormat="1" applyFont="1" applyBorder="1" applyAlignment="1">
      <alignment horizontal="center" vertical="top" wrapText="1" shrinkToFit="1"/>
    </xf>
    <xf numFmtId="4" fontId="9" fillId="0" borderId="13" xfId="0" applyNumberFormat="1" applyFont="1" applyBorder="1" applyAlignment="1">
      <alignment horizontal="right" vertical="top" shrinkToFit="1"/>
    </xf>
    <xf numFmtId="0" fontId="7" fillId="0" borderId="18" xfId="0" applyFont="1" applyBorder="1" applyAlignment="1">
      <alignment vertical="top" shrinkToFit="1"/>
    </xf>
    <xf numFmtId="43" fontId="7" fillId="0" borderId="18" xfId="0" applyNumberFormat="1" applyFont="1" applyBorder="1" applyAlignment="1">
      <alignment horizontal="center" vertical="top" wrapText="1" shrinkToFit="1"/>
    </xf>
    <xf numFmtId="187" fontId="7" fillId="0" borderId="18" xfId="1" applyNumberFormat="1" applyFont="1" applyFill="1" applyBorder="1" applyAlignment="1">
      <alignment horizontal="center" vertical="top" shrinkToFit="1"/>
    </xf>
    <xf numFmtId="0" fontId="7" fillId="0" borderId="18" xfId="0" applyFont="1" applyBorder="1" applyAlignment="1">
      <alignment horizontal="center" vertical="top" shrinkToFit="1"/>
    </xf>
    <xf numFmtId="4" fontId="9" fillId="0" borderId="18" xfId="0" applyNumberFormat="1" applyFont="1" applyBorder="1" applyAlignment="1">
      <alignment horizontal="right" vertical="top" shrinkToFit="1"/>
    </xf>
    <xf numFmtId="43" fontId="7" fillId="0" borderId="18" xfId="1" applyFont="1" applyFill="1" applyBorder="1" applyAlignment="1">
      <alignment horizontal="center" vertical="top" shrinkToFit="1"/>
    </xf>
    <xf numFmtId="0" fontId="7" fillId="0" borderId="19" xfId="0" applyFont="1" applyBorder="1" applyAlignment="1">
      <alignment vertical="top" shrinkToFit="1"/>
    </xf>
    <xf numFmtId="187" fontId="7" fillId="0" borderId="19" xfId="1" applyNumberFormat="1" applyFont="1" applyFill="1" applyBorder="1" applyAlignment="1">
      <alignment horizontal="center" vertical="top" shrinkToFit="1"/>
    </xf>
    <xf numFmtId="4" fontId="9" fillId="0" borderId="19" xfId="0" applyNumberFormat="1" applyFont="1" applyBorder="1" applyAlignment="1">
      <alignment horizontal="right" vertical="top" shrinkToFit="1"/>
    </xf>
    <xf numFmtId="0" fontId="11" fillId="0" borderId="11" xfId="0" applyFont="1" applyBorder="1" applyAlignment="1">
      <alignment vertical="top" shrinkToFit="1"/>
    </xf>
    <xf numFmtId="43" fontId="11" fillId="0" borderId="11" xfId="0" applyNumberFormat="1" applyFont="1" applyBorder="1" applyAlignment="1">
      <alignment horizontal="center" vertical="top" wrapText="1" shrinkToFit="1"/>
    </xf>
    <xf numFmtId="187" fontId="11" fillId="0" borderId="11" xfId="1" applyNumberFormat="1" applyFont="1" applyFill="1" applyBorder="1" applyAlignment="1">
      <alignment horizontal="center" vertical="top" shrinkToFit="1"/>
    </xf>
    <xf numFmtId="0" fontId="11" fillId="0" borderId="11" xfId="0" applyFont="1" applyBorder="1" applyAlignment="1">
      <alignment horizontal="center" vertical="top" shrinkToFit="1"/>
    </xf>
    <xf numFmtId="0" fontId="11" fillId="0" borderId="11" xfId="0" applyFont="1" applyBorder="1" applyAlignment="1">
      <alignment vertical="top" wrapText="1" shrinkToFit="1"/>
    </xf>
    <xf numFmtId="43" fontId="11" fillId="0" borderId="13" xfId="0" applyNumberFormat="1" applyFont="1" applyBorder="1" applyAlignment="1">
      <alignment horizontal="center" vertical="top" wrapText="1" shrinkToFit="1"/>
    </xf>
    <xf numFmtId="187" fontId="11" fillId="0" borderId="3" xfId="1" applyNumberFormat="1" applyFont="1" applyFill="1" applyBorder="1" applyAlignment="1">
      <alignment horizontal="center" vertical="top" shrinkToFit="1"/>
    </xf>
    <xf numFmtId="0" fontId="11" fillId="0" borderId="3" xfId="0" applyFont="1" applyBorder="1" applyAlignment="1">
      <alignment vertical="top" wrapText="1" shrinkToFit="1"/>
    </xf>
    <xf numFmtId="187" fontId="11" fillId="0" borderId="3" xfId="1" applyNumberFormat="1" applyFont="1" applyFill="1" applyBorder="1" applyAlignment="1">
      <alignment vertical="top" shrinkToFit="1"/>
    </xf>
    <xf numFmtId="43" fontId="15" fillId="0" borderId="3" xfId="1" applyFont="1" applyFill="1" applyBorder="1" applyAlignment="1">
      <alignment horizontal="center" vertical="top"/>
    </xf>
    <xf numFmtId="43" fontId="11" fillId="0" borderId="3" xfId="0" applyNumberFormat="1" applyFont="1" applyBorder="1" applyAlignment="1">
      <alignment horizontal="center" vertical="top" wrapText="1" shrinkToFit="1"/>
    </xf>
    <xf numFmtId="4" fontId="13" fillId="0" borderId="28" xfId="0" applyNumberFormat="1" applyFont="1" applyBorder="1" applyAlignment="1">
      <alignment horizontal="right" vertical="top" shrinkToFit="1"/>
    </xf>
    <xf numFmtId="0" fontId="5" fillId="0" borderId="0" xfId="0" applyFont="1" applyAlignment="1">
      <alignment horizontal="center" shrinkToFit="1"/>
    </xf>
    <xf numFmtId="4" fontId="2" fillId="0" borderId="0" xfId="0" applyNumberFormat="1" applyFont="1" applyAlignment="1">
      <alignment shrinkToFit="1"/>
    </xf>
    <xf numFmtId="0" fontId="6" fillId="0" borderId="0" xfId="0" applyFont="1" applyAlignment="1">
      <alignment horizontal="center" vertical="top" shrinkToFit="1"/>
    </xf>
    <xf numFmtId="4" fontId="2" fillId="0" borderId="0" xfId="0" applyNumberFormat="1" applyFont="1" applyAlignment="1">
      <alignment horizontal="right" vertical="top" shrinkToFit="1"/>
    </xf>
    <xf numFmtId="43" fontId="2" fillId="0" borderId="0" xfId="1" applyFont="1" applyFill="1" applyBorder="1" applyAlignment="1">
      <alignment horizontal="right" vertical="top" shrinkToFit="1"/>
    </xf>
    <xf numFmtId="43" fontId="7" fillId="0" borderId="0" xfId="1" applyFont="1" applyFill="1" applyBorder="1" applyAlignment="1">
      <alignment horizontal="center" vertical="top" wrapText="1" shrinkToFit="1"/>
    </xf>
    <xf numFmtId="0" fontId="7" fillId="0" borderId="13" xfId="0" applyFont="1" applyBorder="1" applyAlignment="1">
      <alignment vertical="top" shrinkToFit="1"/>
    </xf>
    <xf numFmtId="0" fontId="11" fillId="0" borderId="0" xfId="0" applyFont="1" applyAlignment="1">
      <alignment horizontal="left" vertical="center" shrinkToFit="1"/>
    </xf>
    <xf numFmtId="43" fontId="7" fillId="0" borderId="17" xfId="0" applyNumberFormat="1" applyFont="1" applyBorder="1" applyAlignment="1">
      <alignment horizontal="center" vertical="top" wrapText="1" shrinkToFit="1"/>
    </xf>
    <xf numFmtId="43" fontId="7" fillId="0" borderId="18" xfId="0" applyNumberFormat="1" applyFont="1" applyBorder="1" applyAlignment="1">
      <alignment horizontal="center" shrinkToFit="1"/>
    </xf>
    <xf numFmtId="187" fontId="11" fillId="0" borderId="13" xfId="1" applyNumberFormat="1" applyFont="1" applyFill="1" applyBorder="1" applyAlignment="1">
      <alignment vertical="top" shrinkToFit="1"/>
    </xf>
    <xf numFmtId="4" fontId="13" fillId="0" borderId="13" xfId="0" applyNumberFormat="1" applyFont="1" applyBorder="1" applyAlignment="1">
      <alignment horizontal="right" vertical="top" shrinkToFit="1"/>
    </xf>
    <xf numFmtId="187" fontId="7" fillId="0" borderId="19" xfId="1" applyNumberFormat="1" applyFont="1" applyFill="1" applyBorder="1" applyAlignment="1">
      <alignment horizontal="center" shrinkToFit="1"/>
    </xf>
    <xf numFmtId="0" fontId="5" fillId="3" borderId="13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0" fontId="2" fillId="2" borderId="4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187" fontId="12" fillId="0" borderId="17" xfId="1" applyNumberFormat="1" applyFont="1" applyFill="1" applyBorder="1" applyAlignment="1">
      <alignment horizontal="center" textRotation="180" shrinkToFit="1"/>
    </xf>
    <xf numFmtId="187" fontId="12" fillId="0" borderId="18" xfId="1" applyNumberFormat="1" applyFont="1" applyFill="1" applyBorder="1" applyAlignment="1">
      <alignment horizontal="center" textRotation="180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368393</xdr:colOff>
      <xdr:row>14</xdr:row>
      <xdr:rowOff>196103</xdr:rowOff>
    </xdr:from>
    <xdr:to>
      <xdr:col>3</xdr:col>
      <xdr:colOff>669551</xdr:colOff>
      <xdr:row>16</xdr:row>
      <xdr:rowOff>112059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C8685455-72F9-4F3C-8772-40B7E576C3C4}"/>
            </a:ext>
          </a:extLst>
        </xdr:cNvPr>
        <xdr:cNvSpPr/>
      </xdr:nvSpPr>
      <xdr:spPr>
        <a:xfrm>
          <a:off x="6845393" y="4234703"/>
          <a:ext cx="301158" cy="430306"/>
        </a:xfrm>
        <a:prstGeom prst="downArrow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276225</xdr:colOff>
      <xdr:row>48</xdr:row>
      <xdr:rowOff>200025</xdr:rowOff>
    </xdr:from>
    <xdr:to>
      <xdr:col>5</xdr:col>
      <xdr:colOff>490330</xdr:colOff>
      <xdr:row>50</xdr:row>
      <xdr:rowOff>19050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8986E540-2241-4ACE-881B-3CAC624F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2906375"/>
          <a:ext cx="76655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47</xdr:row>
      <xdr:rowOff>85725</xdr:rowOff>
    </xdr:from>
    <xdr:to>
      <xdr:col>1</xdr:col>
      <xdr:colOff>3105150</xdr:colOff>
      <xdr:row>53</xdr:row>
      <xdr:rowOff>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7851E79-0B86-4AF9-995A-F32503C36112}"/>
            </a:ext>
          </a:extLst>
        </xdr:cNvPr>
        <xdr:cNvGrpSpPr>
          <a:grpSpLocks/>
        </xdr:cNvGrpSpPr>
      </xdr:nvGrpSpPr>
      <xdr:grpSpPr bwMode="auto">
        <a:xfrm>
          <a:off x="352425" y="12315825"/>
          <a:ext cx="3105150" cy="1457325"/>
          <a:chOff x="95250" y="7734300"/>
          <a:chExt cx="3105150" cy="1457325"/>
        </a:xfrm>
      </xdr:grpSpPr>
      <xdr:grpSp>
        <xdr:nvGrpSpPr>
          <xdr:cNvPr id="5" name="Group 12">
            <a:extLst>
              <a:ext uri="{FF2B5EF4-FFF2-40B4-BE49-F238E27FC236}">
                <a16:creationId xmlns:a16="http://schemas.microsoft.com/office/drawing/2014/main" id="{2E591280-8E1E-6A91-BC14-5E981CE264D1}"/>
              </a:ext>
            </a:extLst>
          </xdr:cNvPr>
          <xdr:cNvGrpSpPr>
            <a:grpSpLocks/>
          </xdr:cNvGrpSpPr>
        </xdr:nvGrpSpPr>
        <xdr:grpSpPr bwMode="auto">
          <a:xfrm>
            <a:off x="95250" y="7734300"/>
            <a:ext cx="3086100" cy="1457325"/>
            <a:chOff x="2819400" y="5457827"/>
            <a:chExt cx="3086100" cy="1409698"/>
          </a:xfrm>
        </xdr:grpSpPr>
        <xdr:sp macro="" textlink="">
          <xdr:nvSpPr>
            <xdr:cNvPr id="7" name="Rectangle 28">
              <a:extLst>
                <a:ext uri="{FF2B5EF4-FFF2-40B4-BE49-F238E27FC236}">
                  <a16:creationId xmlns:a16="http://schemas.microsoft.com/office/drawing/2014/main" id="{52A56121-C938-A708-85CA-10E8A9D83F65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8" name="Rectangle 29">
              <a:extLst>
                <a:ext uri="{FF2B5EF4-FFF2-40B4-BE49-F238E27FC236}">
                  <a16:creationId xmlns:a16="http://schemas.microsoft.com/office/drawing/2014/main" id="{8E8A48C2-47C5-B9C8-8F53-66337F73EFCC}"/>
                </a:ext>
              </a:extLst>
            </xdr:cNvPr>
            <xdr:cNvSpPr/>
          </xdr:nvSpPr>
          <xdr:spPr>
            <a:xfrm>
              <a:off x="2819400" y="5955367"/>
              <a:ext cx="122872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พ.ต.ท.หญิง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9" name="Rectangle 30">
              <a:extLst>
                <a:ext uri="{FF2B5EF4-FFF2-40B4-BE49-F238E27FC236}">
                  <a16:creationId xmlns:a16="http://schemas.microsoft.com/office/drawing/2014/main" id="{9B44BCEB-85E3-B08D-7448-523746ECA02F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(ปิยะวรรณ เพชรแก้ว) ผ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0" name="Rectangle 31">
              <a:extLst>
                <a:ext uri="{FF2B5EF4-FFF2-40B4-BE49-F238E27FC236}">
                  <a16:creationId xmlns:a16="http://schemas.microsoft.com/office/drawing/2014/main" id="{404F1CDA-2C10-4FA8-499D-4C3EA45A6581}"/>
                </a:ext>
              </a:extLst>
            </xdr:cNvPr>
            <xdr:cNvSpPr/>
          </xdr:nvSpPr>
          <xdr:spPr>
            <a:xfrm>
              <a:off x="3048000" y="6563472"/>
              <a:ext cx="2857500" cy="30405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สว.อก.สภ.ขุนทะเล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Rectangle 27">
            <a:extLst>
              <a:ext uri="{FF2B5EF4-FFF2-40B4-BE49-F238E27FC236}">
                <a16:creationId xmlns:a16="http://schemas.microsoft.com/office/drawing/2014/main" id="{89D71349-8D47-AE6C-9DA9-A0D7D62FD436}"/>
              </a:ext>
            </a:extLst>
          </xdr:cNvPr>
          <xdr:cNvSpPr/>
        </xdr:nvSpPr>
        <xdr:spPr bwMode="auto">
          <a:xfrm>
            <a:off x="2314575" y="8248650"/>
            <a:ext cx="885825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ผู้ตรวจสอบ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</xdr:col>
      <xdr:colOff>1266825</xdr:colOff>
      <xdr:row>49</xdr:row>
      <xdr:rowOff>47625</xdr:rowOff>
    </xdr:from>
    <xdr:to>
      <xdr:col>1</xdr:col>
      <xdr:colOff>2030095</xdr:colOff>
      <xdr:row>50</xdr:row>
      <xdr:rowOff>219710</xdr:rowOff>
    </xdr:to>
    <xdr:pic>
      <xdr:nvPicPr>
        <xdr:cNvPr id="11" name="Picture 40" descr="1475866">
          <a:extLst>
            <a:ext uri="{FF2B5EF4-FFF2-40B4-BE49-F238E27FC236}">
              <a16:creationId xmlns:a16="http://schemas.microsoft.com/office/drawing/2014/main" id="{0D1D6535-4D5D-4AC7-8A45-806C5B519CC5}"/>
            </a:ext>
          </a:extLst>
        </xdr:cNvPr>
        <xdr:cNvPicPr/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3011150"/>
          <a:ext cx="763270" cy="429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47</xdr:row>
      <xdr:rowOff>95250</xdr:rowOff>
    </xdr:from>
    <xdr:to>
      <xdr:col>8</xdr:col>
      <xdr:colOff>95250</xdr:colOff>
      <xdr:row>53</xdr:row>
      <xdr:rowOff>171450</xdr:rowOff>
    </xdr:to>
    <xdr:grpSp>
      <xdr:nvGrpSpPr>
        <xdr:cNvPr id="12" name="Group 4">
          <a:extLst>
            <a:ext uri="{FF2B5EF4-FFF2-40B4-BE49-F238E27FC236}">
              <a16:creationId xmlns:a16="http://schemas.microsoft.com/office/drawing/2014/main" id="{25CC0FB6-E270-455F-B984-CCBD196481E3}"/>
            </a:ext>
          </a:extLst>
        </xdr:cNvPr>
        <xdr:cNvGrpSpPr>
          <a:grpSpLocks/>
        </xdr:cNvGrpSpPr>
      </xdr:nvGrpSpPr>
      <xdr:grpSpPr bwMode="auto">
        <a:xfrm>
          <a:off x="6477000" y="12325350"/>
          <a:ext cx="3171825" cy="1619250"/>
          <a:chOff x="3409950" y="7715248"/>
          <a:chExt cx="2857500" cy="1771649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D988399D-7D1E-DDC9-FFBE-909DC5E208EE}"/>
              </a:ext>
            </a:extLst>
          </xdr:cNvPr>
          <xdr:cNvGrpSpPr>
            <a:grpSpLocks/>
          </xdr:cNvGrpSpPr>
        </xdr:nvGrpSpPr>
        <xdr:grpSpPr bwMode="auto">
          <a:xfrm>
            <a:off x="3409950" y="7715248"/>
            <a:ext cx="2857500" cy="1771649"/>
            <a:chOff x="3048000" y="5457827"/>
            <a:chExt cx="2857500" cy="1713750"/>
          </a:xfrm>
        </xdr:grpSpPr>
        <xdr:sp macro="" textlink="">
          <xdr:nvSpPr>
            <xdr:cNvPr id="15" name="Rectangle 35">
              <a:extLst>
                <a:ext uri="{FF2B5EF4-FFF2-40B4-BE49-F238E27FC236}">
                  <a16:creationId xmlns:a16="http://schemas.microsoft.com/office/drawing/2014/main" id="{80C94FD7-6C0D-8B26-9A00-D803C8842594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- ทราบ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6" name="Rectangle 36">
              <a:extLst>
                <a:ext uri="{FF2B5EF4-FFF2-40B4-BE49-F238E27FC236}">
                  <a16:creationId xmlns:a16="http://schemas.microsoft.com/office/drawing/2014/main" id="{6EC2EAE2-A475-F493-7B4C-DB679BF77D0F}"/>
                </a:ext>
              </a:extLst>
            </xdr:cNvPr>
            <xdr:cNvSpPr/>
          </xdr:nvSpPr>
          <xdr:spPr>
            <a:xfrm>
              <a:off x="3067050" y="5973795"/>
              <a:ext cx="98107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7" name="Rectangle 37">
              <a:extLst>
                <a:ext uri="{FF2B5EF4-FFF2-40B4-BE49-F238E27FC236}">
                  <a16:creationId xmlns:a16="http://schemas.microsoft.com/office/drawing/2014/main" id="{C61B7B5C-2DC8-DAF5-A86D-9BA4C9CAFA0C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(ปิยวัฒน์ บัวขาว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8" name="Rectangle 38">
              <a:extLst>
                <a:ext uri="{FF2B5EF4-FFF2-40B4-BE49-F238E27FC236}">
                  <a16:creationId xmlns:a16="http://schemas.microsoft.com/office/drawing/2014/main" id="{D35A7A54-91EE-3CFD-42D1-9017998F3A9F}"/>
                </a:ext>
              </a:extLst>
            </xdr:cNvPr>
            <xdr:cNvSpPr/>
          </xdr:nvSpPr>
          <xdr:spPr>
            <a:xfrm>
              <a:off x="3048000" y="6563472"/>
              <a:ext cx="2857500" cy="60810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Rectangle 34">
            <a:extLst>
              <a:ext uri="{FF2B5EF4-FFF2-40B4-BE49-F238E27FC236}">
                <a16:creationId xmlns:a16="http://schemas.microsoft.com/office/drawing/2014/main" id="{DCB809CA-7FEB-E6D6-B30A-76C717E94329}"/>
              </a:ext>
            </a:extLst>
          </xdr:cNvPr>
          <xdr:cNvSpPr/>
        </xdr:nvSpPr>
        <xdr:spPr bwMode="auto">
          <a:xfrm>
            <a:off x="5429250" y="8248648"/>
            <a:ext cx="704850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ผู้ควบคุม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4"/>
  <sheetViews>
    <sheetView tabSelected="1" topLeftCell="A4" zoomScaleNormal="100" zoomScaleSheetLayoutView="100" zoomScalePageLayoutView="55" workbookViewId="0">
      <selection activeCell="D37" sqref="D37"/>
    </sheetView>
  </sheetViews>
  <sheetFormatPr defaultColWidth="9" defaultRowHeight="20.25" x14ac:dyDescent="0.3"/>
  <cols>
    <col min="1" max="1" width="4.625" style="1" customWidth="1"/>
    <col min="2" max="2" width="64.125" style="1" bestFit="1" customWidth="1"/>
    <col min="3" max="3" width="16.25" style="1" customWidth="1"/>
    <col min="4" max="4" width="13.875" style="19" bestFit="1" customWidth="1"/>
    <col min="5" max="5" width="7.25" style="1" customWidth="1"/>
    <col min="6" max="6" width="7.875" style="1" customWidth="1"/>
    <col min="7" max="7" width="6.25" style="1" customWidth="1"/>
    <col min="8" max="8" width="5.125" style="1" customWidth="1"/>
    <col min="9" max="10" width="12.125" style="1" bestFit="1" customWidth="1"/>
    <col min="11" max="11" width="10.625" style="1" bestFit="1" customWidth="1"/>
    <col min="12" max="12" width="16" style="1" customWidth="1"/>
    <col min="13" max="16384" width="9" style="1"/>
  </cols>
  <sheetData>
    <row r="2" spans="1:12" x14ac:dyDescent="0.3">
      <c r="A2" s="142" t="s">
        <v>55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x14ac:dyDescent="0.3">
      <c r="A3" s="142" t="s">
        <v>60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x14ac:dyDescent="0.3">
      <c r="A4" s="5"/>
      <c r="B4" s="6"/>
      <c r="C4" s="6"/>
      <c r="K4" s="143"/>
      <c r="L4" s="143"/>
    </row>
    <row r="5" spans="1:12" x14ac:dyDescent="0.3">
      <c r="A5" s="7"/>
      <c r="B5" s="2" t="s">
        <v>0</v>
      </c>
      <c r="C5" s="2"/>
      <c r="D5" s="144" t="s">
        <v>1</v>
      </c>
      <c r="E5" s="145"/>
      <c r="F5" s="145"/>
      <c r="G5" s="145"/>
      <c r="H5" s="146"/>
      <c r="I5" s="2"/>
      <c r="J5" s="2"/>
      <c r="K5" s="2"/>
      <c r="L5" s="2" t="s">
        <v>49</v>
      </c>
    </row>
    <row r="6" spans="1:12" x14ac:dyDescent="0.3">
      <c r="A6" s="8" t="s">
        <v>2</v>
      </c>
      <c r="B6" s="3" t="s">
        <v>3</v>
      </c>
      <c r="C6" s="9" t="s">
        <v>45</v>
      </c>
      <c r="D6" s="20" t="s">
        <v>4</v>
      </c>
      <c r="E6" s="10" t="s">
        <v>5</v>
      </c>
      <c r="F6" s="10" t="s">
        <v>5</v>
      </c>
      <c r="G6" s="10" t="s">
        <v>6</v>
      </c>
      <c r="H6" s="10" t="s">
        <v>7</v>
      </c>
      <c r="I6" s="3" t="s">
        <v>46</v>
      </c>
      <c r="J6" s="3" t="s">
        <v>47</v>
      </c>
      <c r="K6" s="3" t="s">
        <v>48</v>
      </c>
      <c r="L6" s="3" t="s">
        <v>50</v>
      </c>
    </row>
    <row r="7" spans="1:12" x14ac:dyDescent="0.3">
      <c r="A7" s="11"/>
      <c r="B7" s="4"/>
      <c r="C7" s="12"/>
      <c r="D7" s="21"/>
      <c r="E7" s="13" t="s">
        <v>8</v>
      </c>
      <c r="F7" s="13" t="s">
        <v>9</v>
      </c>
      <c r="G7" s="13"/>
      <c r="H7" s="13"/>
      <c r="I7" s="4"/>
      <c r="J7" s="4"/>
      <c r="K7" s="4"/>
      <c r="L7" s="4"/>
    </row>
    <row r="8" spans="1:12" x14ac:dyDescent="0.3">
      <c r="A8" s="37">
        <v>1</v>
      </c>
      <c r="B8" s="38" t="s">
        <v>37</v>
      </c>
      <c r="C8" s="39"/>
      <c r="D8" s="40"/>
      <c r="E8" s="41"/>
      <c r="F8" s="41"/>
      <c r="G8" s="41"/>
      <c r="H8" s="41"/>
      <c r="I8" s="37"/>
      <c r="J8" s="37"/>
      <c r="K8" s="37"/>
      <c r="L8" s="42"/>
    </row>
    <row r="9" spans="1:12" s="15" customFormat="1" ht="37.5" x14ac:dyDescent="0.2">
      <c r="A9" s="43"/>
      <c r="B9" s="107" t="s">
        <v>33</v>
      </c>
      <c r="C9" s="108" t="s">
        <v>51</v>
      </c>
      <c r="D9" s="109">
        <v>15200</v>
      </c>
      <c r="E9" s="110" t="s">
        <v>10</v>
      </c>
      <c r="F9" s="110" t="s">
        <v>10</v>
      </c>
      <c r="G9" s="110" t="s">
        <v>10</v>
      </c>
      <c r="H9" s="110" t="s">
        <v>10</v>
      </c>
      <c r="I9" s="111">
        <v>0</v>
      </c>
      <c r="J9" s="111">
        <f t="shared" ref="J9:J14" si="0">SUM(D9-I9)</f>
        <v>15200</v>
      </c>
      <c r="K9" s="111">
        <f t="shared" ref="K9:K14" si="1">SUM((I9*100)/D9)</f>
        <v>0</v>
      </c>
      <c r="L9" s="29" t="s">
        <v>57</v>
      </c>
    </row>
    <row r="10" spans="1:12" s="14" customFormat="1" ht="37.5" x14ac:dyDescent="0.2">
      <c r="A10" s="43"/>
      <c r="B10" s="107" t="s">
        <v>34</v>
      </c>
      <c r="C10" s="108" t="s">
        <v>51</v>
      </c>
      <c r="D10" s="109">
        <v>20000</v>
      </c>
      <c r="E10" s="110" t="s">
        <v>10</v>
      </c>
      <c r="F10" s="110" t="s">
        <v>10</v>
      </c>
      <c r="G10" s="110" t="s">
        <v>10</v>
      </c>
      <c r="H10" s="110" t="s">
        <v>10</v>
      </c>
      <c r="I10" s="111">
        <v>0</v>
      </c>
      <c r="J10" s="111">
        <f t="shared" si="0"/>
        <v>20000</v>
      </c>
      <c r="K10" s="111">
        <f t="shared" si="1"/>
        <v>0</v>
      </c>
      <c r="L10" s="29" t="s">
        <v>57</v>
      </c>
    </row>
    <row r="11" spans="1:12" s="14" customFormat="1" x14ac:dyDescent="0.2">
      <c r="A11" s="43"/>
      <c r="B11" s="107" t="s">
        <v>38</v>
      </c>
      <c r="C11" s="108" t="s">
        <v>51</v>
      </c>
      <c r="D11" s="112">
        <v>4420</v>
      </c>
      <c r="E11" s="110" t="s">
        <v>10</v>
      </c>
      <c r="F11" s="110" t="s">
        <v>10</v>
      </c>
      <c r="G11" s="110" t="s">
        <v>10</v>
      </c>
      <c r="H11" s="110" t="s">
        <v>10</v>
      </c>
      <c r="I11" s="111">
        <v>1000</v>
      </c>
      <c r="J11" s="111">
        <f t="shared" si="0"/>
        <v>3420</v>
      </c>
      <c r="K11" s="111">
        <f t="shared" si="1"/>
        <v>22.624434389140273</v>
      </c>
      <c r="L11" s="29" t="s">
        <v>52</v>
      </c>
    </row>
    <row r="12" spans="1:12" s="14" customFormat="1" ht="93.75" hidden="1" x14ac:dyDescent="0.2">
      <c r="A12" s="43"/>
      <c r="B12" s="107" t="s">
        <v>35</v>
      </c>
      <c r="C12" s="108" t="s">
        <v>54</v>
      </c>
      <c r="D12" s="109">
        <v>0</v>
      </c>
      <c r="E12" s="110" t="s">
        <v>10</v>
      </c>
      <c r="F12" s="110" t="s">
        <v>10</v>
      </c>
      <c r="G12" s="110" t="s">
        <v>10</v>
      </c>
      <c r="H12" s="110" t="s">
        <v>10</v>
      </c>
      <c r="I12" s="111">
        <v>0</v>
      </c>
      <c r="J12" s="111">
        <f t="shared" si="0"/>
        <v>0</v>
      </c>
      <c r="K12" s="111" t="e">
        <f t="shared" si="1"/>
        <v>#DIV/0!</v>
      </c>
      <c r="L12" s="30" t="s">
        <v>53</v>
      </c>
    </row>
    <row r="13" spans="1:12" s="14" customFormat="1" x14ac:dyDescent="0.2">
      <c r="A13" s="45"/>
      <c r="B13" s="113" t="s">
        <v>36</v>
      </c>
      <c r="C13" s="34" t="s">
        <v>51</v>
      </c>
      <c r="D13" s="114">
        <v>131800</v>
      </c>
      <c r="E13" s="35" t="s">
        <v>10</v>
      </c>
      <c r="F13" s="35" t="s">
        <v>10</v>
      </c>
      <c r="G13" s="35" t="s">
        <v>10</v>
      </c>
      <c r="H13" s="35" t="s">
        <v>10</v>
      </c>
      <c r="I13" s="115">
        <v>30000</v>
      </c>
      <c r="J13" s="115">
        <f t="shared" si="0"/>
        <v>101800</v>
      </c>
      <c r="K13" s="115">
        <f t="shared" si="1"/>
        <v>22.761760242792111</v>
      </c>
      <c r="L13" s="31" t="s">
        <v>52</v>
      </c>
    </row>
    <row r="14" spans="1:12" s="14" customFormat="1" x14ac:dyDescent="0.2">
      <c r="A14" s="47">
        <v>2</v>
      </c>
      <c r="B14" s="48" t="s">
        <v>39</v>
      </c>
      <c r="C14" s="105" t="s">
        <v>51</v>
      </c>
      <c r="D14" s="36">
        <v>40000</v>
      </c>
      <c r="E14" s="32" t="s">
        <v>17</v>
      </c>
      <c r="F14" s="32" t="s">
        <v>17</v>
      </c>
      <c r="G14" s="32" t="s">
        <v>10</v>
      </c>
      <c r="H14" s="32" t="s">
        <v>10</v>
      </c>
      <c r="I14" s="106">
        <v>10000</v>
      </c>
      <c r="J14" s="106">
        <f t="shared" si="0"/>
        <v>30000</v>
      </c>
      <c r="K14" s="106">
        <f t="shared" si="1"/>
        <v>25</v>
      </c>
      <c r="L14" s="33" t="s">
        <v>52</v>
      </c>
    </row>
    <row r="15" spans="1:12" x14ac:dyDescent="0.3">
      <c r="A15" s="37">
        <v>3</v>
      </c>
      <c r="B15" s="38" t="s">
        <v>18</v>
      </c>
      <c r="C15" s="136" t="s">
        <v>51</v>
      </c>
      <c r="D15" s="147"/>
      <c r="E15" s="41"/>
      <c r="F15" s="41"/>
      <c r="G15" s="41"/>
      <c r="H15" s="41"/>
      <c r="I15" s="41"/>
      <c r="J15" s="41"/>
      <c r="K15" s="41"/>
      <c r="L15" s="51"/>
    </row>
    <row r="16" spans="1:12" x14ac:dyDescent="0.3">
      <c r="A16" s="52"/>
      <c r="B16" s="53" t="s">
        <v>19</v>
      </c>
      <c r="C16" s="54"/>
      <c r="D16" s="148"/>
      <c r="E16" s="55"/>
      <c r="F16" s="55"/>
      <c r="G16" s="55"/>
      <c r="H16" s="55"/>
      <c r="I16" s="56"/>
      <c r="J16" s="56"/>
      <c r="K16" s="56"/>
      <c r="L16" s="53"/>
    </row>
    <row r="17" spans="1:12" x14ac:dyDescent="0.3">
      <c r="A17" s="52"/>
      <c r="B17" s="57" t="s">
        <v>28</v>
      </c>
      <c r="C17" s="54"/>
      <c r="D17" s="148"/>
      <c r="E17" s="56"/>
      <c r="F17" s="56"/>
      <c r="G17" s="56"/>
      <c r="H17" s="56"/>
      <c r="I17" s="56"/>
      <c r="J17" s="56"/>
      <c r="K17" s="56"/>
      <c r="L17" s="53"/>
    </row>
    <row r="18" spans="1:12" x14ac:dyDescent="0.3">
      <c r="A18" s="58"/>
      <c r="B18" s="53" t="s">
        <v>29</v>
      </c>
      <c r="C18" s="59" t="s">
        <v>27</v>
      </c>
      <c r="D18" s="60">
        <v>828000</v>
      </c>
      <c r="E18" s="56"/>
      <c r="F18" s="56"/>
      <c r="G18" s="56"/>
      <c r="H18" s="56"/>
      <c r="I18" s="59"/>
      <c r="J18" s="59"/>
      <c r="K18" s="59"/>
      <c r="L18" s="59"/>
    </row>
    <row r="19" spans="1:12" x14ac:dyDescent="0.3">
      <c r="A19" s="56"/>
      <c r="B19" s="53" t="s">
        <v>30</v>
      </c>
      <c r="C19" s="59" t="s">
        <v>27</v>
      </c>
      <c r="D19" s="60">
        <v>127200</v>
      </c>
      <c r="E19" s="56"/>
      <c r="F19" s="56"/>
      <c r="G19" s="56"/>
      <c r="H19" s="56"/>
      <c r="I19" s="59"/>
      <c r="J19" s="59"/>
      <c r="K19" s="59"/>
      <c r="L19" s="59"/>
    </row>
    <row r="20" spans="1:12" x14ac:dyDescent="0.3">
      <c r="A20" s="61"/>
      <c r="B20" s="53" t="s">
        <v>20</v>
      </c>
      <c r="C20" s="59" t="s">
        <v>27</v>
      </c>
      <c r="D20" s="60">
        <v>17200</v>
      </c>
      <c r="E20" s="56"/>
      <c r="F20" s="56"/>
      <c r="G20" s="56"/>
      <c r="H20" s="56"/>
      <c r="I20" s="59"/>
      <c r="J20" s="59"/>
      <c r="K20" s="59"/>
      <c r="L20" s="59"/>
    </row>
    <row r="21" spans="1:12" hidden="1" x14ac:dyDescent="0.3">
      <c r="A21" s="58"/>
      <c r="B21" s="62" t="s">
        <v>21</v>
      </c>
      <c r="C21" s="59" t="s">
        <v>27</v>
      </c>
      <c r="D21" s="60">
        <v>0</v>
      </c>
      <c r="E21" s="56"/>
      <c r="F21" s="56"/>
      <c r="G21" s="56"/>
      <c r="H21" s="56"/>
      <c r="I21" s="59"/>
      <c r="J21" s="59"/>
      <c r="K21" s="59"/>
      <c r="L21" s="59"/>
    </row>
    <row r="22" spans="1:12" x14ac:dyDescent="0.3">
      <c r="A22" s="61"/>
      <c r="B22" s="53" t="s">
        <v>22</v>
      </c>
      <c r="C22" s="59" t="s">
        <v>27</v>
      </c>
      <c r="D22" s="60">
        <v>38000</v>
      </c>
      <c r="E22" s="56"/>
      <c r="F22" s="56"/>
      <c r="G22" s="56"/>
      <c r="H22" s="56"/>
      <c r="I22" s="59"/>
      <c r="J22" s="59"/>
      <c r="K22" s="59"/>
      <c r="L22" s="59"/>
    </row>
    <row r="23" spans="1:12" x14ac:dyDescent="0.3">
      <c r="A23" s="58"/>
      <c r="B23" s="62" t="s">
        <v>23</v>
      </c>
      <c r="C23" s="59" t="s">
        <v>27</v>
      </c>
      <c r="D23" s="60">
        <v>6600</v>
      </c>
      <c r="E23" s="56"/>
      <c r="F23" s="56"/>
      <c r="G23" s="56"/>
      <c r="H23" s="56"/>
      <c r="I23" s="59"/>
      <c r="J23" s="59"/>
      <c r="K23" s="59"/>
      <c r="L23" s="59"/>
    </row>
    <row r="24" spans="1:12" x14ac:dyDescent="0.3">
      <c r="A24" s="58"/>
      <c r="B24" s="55" t="s">
        <v>24</v>
      </c>
      <c r="C24" s="59" t="s">
        <v>27</v>
      </c>
      <c r="D24" s="60">
        <f>515000+684600</f>
        <v>1199600</v>
      </c>
      <c r="E24" s="56"/>
      <c r="F24" s="56"/>
      <c r="G24" s="56"/>
      <c r="H24" s="56"/>
      <c r="I24" s="59"/>
      <c r="J24" s="59"/>
      <c r="K24" s="59"/>
      <c r="L24" s="59"/>
    </row>
    <row r="25" spans="1:12" x14ac:dyDescent="0.3">
      <c r="A25" s="61"/>
      <c r="B25" s="62" t="s">
        <v>25</v>
      </c>
      <c r="C25" s="59" t="s">
        <v>27</v>
      </c>
      <c r="D25" s="60">
        <v>32800</v>
      </c>
      <c r="E25" s="56"/>
      <c r="F25" s="56"/>
      <c r="G25" s="56"/>
      <c r="H25" s="56"/>
      <c r="I25" s="59"/>
      <c r="J25" s="59"/>
      <c r="K25" s="59"/>
      <c r="L25" s="59"/>
    </row>
    <row r="26" spans="1:12" x14ac:dyDescent="0.3">
      <c r="A26" s="58"/>
      <c r="B26" s="55" t="s">
        <v>26</v>
      </c>
      <c r="C26" s="59" t="s">
        <v>27</v>
      </c>
      <c r="D26" s="60">
        <v>4800</v>
      </c>
      <c r="E26" s="56"/>
      <c r="F26" s="56"/>
      <c r="G26" s="56"/>
      <c r="H26" s="56"/>
      <c r="I26" s="59"/>
      <c r="J26" s="59"/>
      <c r="K26" s="59"/>
      <c r="L26" s="59"/>
    </row>
    <row r="27" spans="1:12" s="14" customFormat="1" x14ac:dyDescent="0.3">
      <c r="A27" s="63"/>
      <c r="B27" s="64" t="s">
        <v>58</v>
      </c>
      <c r="C27" s="59" t="s">
        <v>27</v>
      </c>
      <c r="D27" s="44">
        <v>49200</v>
      </c>
      <c r="E27" s="43"/>
      <c r="F27" s="43"/>
      <c r="G27" s="43"/>
      <c r="H27" s="43"/>
      <c r="I27" s="43"/>
      <c r="J27" s="43"/>
      <c r="K27" s="43"/>
      <c r="L27" s="65"/>
    </row>
    <row r="28" spans="1:12" x14ac:dyDescent="0.3">
      <c r="A28" s="66"/>
      <c r="B28" s="67" t="s">
        <v>44</v>
      </c>
      <c r="C28" s="68" t="s">
        <v>51</v>
      </c>
      <c r="D28" s="69">
        <f>SUM(D18:D27)</f>
        <v>2303400</v>
      </c>
      <c r="E28" s="70" t="s">
        <v>10</v>
      </c>
      <c r="F28" s="70" t="s">
        <v>10</v>
      </c>
      <c r="G28" s="70" t="s">
        <v>10</v>
      </c>
      <c r="H28" s="70" t="s">
        <v>10</v>
      </c>
      <c r="I28" s="71">
        <f>102220+5804+2200+28000+28261.9+164700+44000+5675+111182.14</f>
        <v>492043.04000000004</v>
      </c>
      <c r="J28" s="72">
        <f>SUM(D28-I28)</f>
        <v>1811356.96</v>
      </c>
      <c r="K28" s="72">
        <f>SUM((I28*100)/D28)</f>
        <v>21.361597638273857</v>
      </c>
      <c r="L28" s="46" t="s">
        <v>52</v>
      </c>
    </row>
    <row r="29" spans="1:12" s="14" customFormat="1" x14ac:dyDescent="0.2">
      <c r="A29" s="73"/>
      <c r="B29" s="74" t="s">
        <v>31</v>
      </c>
      <c r="C29" s="50"/>
      <c r="D29" s="75"/>
      <c r="E29" s="73" t="s">
        <v>10</v>
      </c>
      <c r="F29" s="73" t="s">
        <v>10</v>
      </c>
      <c r="G29" s="73" t="s">
        <v>10</v>
      </c>
      <c r="H29" s="73" t="s">
        <v>10</v>
      </c>
      <c r="I29" s="73"/>
      <c r="J29" s="73"/>
      <c r="K29" s="73"/>
      <c r="L29" s="76"/>
    </row>
    <row r="30" spans="1:12" x14ac:dyDescent="0.3">
      <c r="A30" s="77"/>
      <c r="B30" s="53" t="s">
        <v>11</v>
      </c>
      <c r="C30" s="137" t="s">
        <v>51</v>
      </c>
      <c r="D30" s="60">
        <f>100*2</f>
        <v>200</v>
      </c>
      <c r="E30" s="56" t="s">
        <v>10</v>
      </c>
      <c r="F30" s="56" t="s">
        <v>10</v>
      </c>
      <c r="G30" s="56" t="s">
        <v>10</v>
      </c>
      <c r="H30" s="56" t="s">
        <v>10</v>
      </c>
      <c r="I30" s="59"/>
      <c r="J30" s="59"/>
      <c r="K30" s="59"/>
      <c r="L30" s="59"/>
    </row>
    <row r="31" spans="1:12" x14ac:dyDescent="0.3">
      <c r="A31" s="56"/>
      <c r="B31" s="53" t="s">
        <v>12</v>
      </c>
      <c r="C31" s="59" t="s">
        <v>27</v>
      </c>
      <c r="D31" s="60">
        <f>800*2</f>
        <v>1600</v>
      </c>
      <c r="E31" s="56" t="s">
        <v>10</v>
      </c>
      <c r="F31" s="56" t="s">
        <v>10</v>
      </c>
      <c r="G31" s="56" t="s">
        <v>10</v>
      </c>
      <c r="H31" s="56" t="s">
        <v>10</v>
      </c>
      <c r="I31" s="59"/>
      <c r="J31" s="59"/>
      <c r="K31" s="59"/>
      <c r="L31" s="59"/>
    </row>
    <row r="32" spans="1:12" x14ac:dyDescent="0.3">
      <c r="A32" s="56"/>
      <c r="B32" s="78" t="s">
        <v>13</v>
      </c>
      <c r="C32" s="59" t="s">
        <v>27</v>
      </c>
      <c r="D32" s="60">
        <f>13300*2</f>
        <v>26600</v>
      </c>
      <c r="E32" s="56" t="s">
        <v>10</v>
      </c>
      <c r="F32" s="56" t="s">
        <v>10</v>
      </c>
      <c r="G32" s="56" t="s">
        <v>10</v>
      </c>
      <c r="H32" s="56" t="s">
        <v>10</v>
      </c>
      <c r="I32" s="59"/>
      <c r="J32" s="59"/>
      <c r="K32" s="59"/>
      <c r="L32" s="59"/>
    </row>
    <row r="33" spans="1:14" x14ac:dyDescent="0.3">
      <c r="A33" s="79"/>
      <c r="B33" s="80" t="s">
        <v>14</v>
      </c>
      <c r="C33" s="59" t="s">
        <v>27</v>
      </c>
      <c r="D33" s="60">
        <f>800*2</f>
        <v>1600</v>
      </c>
      <c r="E33" s="56" t="s">
        <v>10</v>
      </c>
      <c r="F33" s="56" t="s">
        <v>10</v>
      </c>
      <c r="G33" s="56" t="s">
        <v>10</v>
      </c>
      <c r="H33" s="56" t="s">
        <v>10</v>
      </c>
      <c r="I33" s="59"/>
      <c r="J33" s="59"/>
      <c r="K33" s="59"/>
      <c r="L33" s="59"/>
    </row>
    <row r="34" spans="1:14" x14ac:dyDescent="0.3">
      <c r="A34" s="56"/>
      <c r="B34" s="53" t="s">
        <v>16</v>
      </c>
      <c r="C34" s="59" t="s">
        <v>27</v>
      </c>
      <c r="D34" s="60">
        <f>11600*2</f>
        <v>23200</v>
      </c>
      <c r="E34" s="56" t="s">
        <v>10</v>
      </c>
      <c r="F34" s="56" t="s">
        <v>10</v>
      </c>
      <c r="G34" s="56" t="s">
        <v>10</v>
      </c>
      <c r="H34" s="56" t="s">
        <v>10</v>
      </c>
      <c r="I34" s="59"/>
      <c r="J34" s="59"/>
      <c r="K34" s="59"/>
      <c r="L34" s="59"/>
    </row>
    <row r="35" spans="1:14" s="14" customFormat="1" x14ac:dyDescent="0.3">
      <c r="A35" s="66"/>
      <c r="B35" s="67" t="s">
        <v>44</v>
      </c>
      <c r="C35" s="68" t="s">
        <v>51</v>
      </c>
      <c r="D35" s="140">
        <f>SUM(D30:D34)</f>
        <v>53200</v>
      </c>
      <c r="E35" s="70" t="s">
        <v>10</v>
      </c>
      <c r="F35" s="70" t="s">
        <v>10</v>
      </c>
      <c r="G35" s="70" t="s">
        <v>10</v>
      </c>
      <c r="H35" s="70" t="s">
        <v>10</v>
      </c>
      <c r="I35" s="71">
        <v>7300</v>
      </c>
      <c r="J35" s="72">
        <f>SUM(D35-I35)</f>
        <v>45900</v>
      </c>
      <c r="K35" s="72">
        <f>SUM((I35*100)/D35)</f>
        <v>13.721804511278195</v>
      </c>
      <c r="L35" s="46" t="s">
        <v>52</v>
      </c>
    </row>
    <row r="36" spans="1:14" s="14" customFormat="1" x14ac:dyDescent="0.2">
      <c r="A36" s="47">
        <v>4</v>
      </c>
      <c r="B36" s="134" t="s">
        <v>15</v>
      </c>
      <c r="C36" s="121" t="s">
        <v>51</v>
      </c>
      <c r="D36" s="81">
        <v>166000</v>
      </c>
      <c r="E36" s="47" t="s">
        <v>10</v>
      </c>
      <c r="F36" s="47" t="s">
        <v>10</v>
      </c>
      <c r="G36" s="47" t="s">
        <v>10</v>
      </c>
      <c r="H36" s="47" t="s">
        <v>10</v>
      </c>
      <c r="I36" s="127">
        <v>41500</v>
      </c>
      <c r="J36" s="98">
        <f>SUM(D36-I36)</f>
        <v>124500</v>
      </c>
      <c r="K36" s="98">
        <f>SUM((I36*100)/D36)</f>
        <v>25</v>
      </c>
      <c r="L36" s="49" t="s">
        <v>52</v>
      </c>
      <c r="N36" s="28"/>
    </row>
    <row r="37" spans="1:14" s="16" customFormat="1" x14ac:dyDescent="0.2">
      <c r="A37" s="82">
        <v>5</v>
      </c>
      <c r="B37" s="83" t="s">
        <v>40</v>
      </c>
      <c r="C37" s="84"/>
      <c r="D37" s="85"/>
      <c r="E37" s="86"/>
      <c r="F37" s="86"/>
      <c r="G37" s="86"/>
      <c r="H37" s="86"/>
      <c r="I37" s="86"/>
      <c r="J37" s="86"/>
      <c r="K37" s="86"/>
      <c r="L37" s="87"/>
    </row>
    <row r="38" spans="1:14" s="14" customFormat="1" x14ac:dyDescent="0.2">
      <c r="A38" s="88"/>
      <c r="B38" s="116" t="s">
        <v>41</v>
      </c>
      <c r="C38" s="117" t="s">
        <v>51</v>
      </c>
      <c r="D38" s="118">
        <v>94750</v>
      </c>
      <c r="E38" s="119" t="s">
        <v>10</v>
      </c>
      <c r="F38" s="119" t="s">
        <v>10</v>
      </c>
      <c r="G38" s="119" t="s">
        <v>10</v>
      </c>
      <c r="H38" s="119" t="s">
        <v>10</v>
      </c>
      <c r="I38" s="92">
        <f>3000+25000</f>
        <v>28000</v>
      </c>
      <c r="J38" s="93">
        <f t="shared" ref="J38:J43" si="2">SUM(D38-I38)</f>
        <v>66750</v>
      </c>
      <c r="K38" s="93">
        <f t="shared" ref="K38:K43" si="3">SUM((I38*100)/D38)</f>
        <v>29.551451187335093</v>
      </c>
      <c r="L38" s="94" t="s">
        <v>52</v>
      </c>
    </row>
    <row r="39" spans="1:14" s="14" customFormat="1" x14ac:dyDescent="0.2">
      <c r="A39" s="88"/>
      <c r="B39" s="116" t="s">
        <v>56</v>
      </c>
      <c r="C39" s="117" t="s">
        <v>51</v>
      </c>
      <c r="D39" s="118">
        <v>78000</v>
      </c>
      <c r="E39" s="119" t="s">
        <v>10</v>
      </c>
      <c r="F39" s="119" t="s">
        <v>10</v>
      </c>
      <c r="G39" s="119" t="s">
        <v>10</v>
      </c>
      <c r="H39" s="119" t="s">
        <v>10</v>
      </c>
      <c r="I39" s="92">
        <v>0</v>
      </c>
      <c r="J39" s="93">
        <f t="shared" si="2"/>
        <v>78000</v>
      </c>
      <c r="K39" s="93">
        <f t="shared" si="3"/>
        <v>0</v>
      </c>
      <c r="L39" s="94" t="s">
        <v>52</v>
      </c>
    </row>
    <row r="40" spans="1:14" s="14" customFormat="1" x14ac:dyDescent="0.2">
      <c r="A40" s="91"/>
      <c r="B40" s="120"/>
      <c r="C40" s="117"/>
      <c r="D40" s="118"/>
      <c r="E40" s="119"/>
      <c r="F40" s="119"/>
      <c r="G40" s="119"/>
      <c r="H40" s="119"/>
      <c r="I40" s="92"/>
      <c r="J40" s="93"/>
      <c r="K40" s="93"/>
      <c r="L40" s="94"/>
    </row>
    <row r="41" spans="1:14" s="14" customFormat="1" x14ac:dyDescent="0.2">
      <c r="A41" s="96">
        <v>6</v>
      </c>
      <c r="B41" s="135" t="s">
        <v>32</v>
      </c>
      <c r="C41" s="121" t="s">
        <v>51</v>
      </c>
      <c r="D41" s="122">
        <f>37800*2</f>
        <v>75600</v>
      </c>
      <c r="E41" s="82" t="s">
        <v>10</v>
      </c>
      <c r="F41" s="82" t="s">
        <v>10</v>
      </c>
      <c r="G41" s="82" t="s">
        <v>10</v>
      </c>
      <c r="H41" s="82" t="s">
        <v>10</v>
      </c>
      <c r="I41" s="97">
        <f>10405*2</f>
        <v>20810</v>
      </c>
      <c r="J41" s="98">
        <f t="shared" si="2"/>
        <v>54790</v>
      </c>
      <c r="K41" s="98">
        <f t="shared" si="3"/>
        <v>27.526455026455025</v>
      </c>
      <c r="L41" s="49" t="s">
        <v>52</v>
      </c>
    </row>
    <row r="42" spans="1:14" s="14" customFormat="1" ht="37.5" x14ac:dyDescent="0.2">
      <c r="A42" s="82">
        <v>7</v>
      </c>
      <c r="B42" s="123" t="s">
        <v>43</v>
      </c>
      <c r="C42" s="121" t="s">
        <v>51</v>
      </c>
      <c r="D42" s="124">
        <v>46800</v>
      </c>
      <c r="E42" s="125" t="s">
        <v>10</v>
      </c>
      <c r="F42" s="125" t="s">
        <v>10</v>
      </c>
      <c r="G42" s="125" t="s">
        <v>10</v>
      </c>
      <c r="H42" s="125" t="s">
        <v>10</v>
      </c>
      <c r="I42" s="99">
        <v>11700</v>
      </c>
      <c r="J42" s="100">
        <f t="shared" si="2"/>
        <v>35100</v>
      </c>
      <c r="K42" s="101">
        <f t="shared" si="3"/>
        <v>25</v>
      </c>
      <c r="L42" s="102" t="s">
        <v>52</v>
      </c>
    </row>
    <row r="43" spans="1:14" s="14" customFormat="1" x14ac:dyDescent="0.2">
      <c r="A43" s="82">
        <v>8</v>
      </c>
      <c r="B43" s="103" t="s">
        <v>42</v>
      </c>
      <c r="C43" s="126" t="s">
        <v>51</v>
      </c>
      <c r="D43" s="124">
        <v>35000</v>
      </c>
      <c r="E43" s="82" t="s">
        <v>10</v>
      </c>
      <c r="F43" s="82" t="s">
        <v>10</v>
      </c>
      <c r="G43" s="82" t="s">
        <v>10</v>
      </c>
      <c r="H43" s="82" t="s">
        <v>10</v>
      </c>
      <c r="I43" s="99">
        <v>0</v>
      </c>
      <c r="J43" s="100">
        <f t="shared" si="2"/>
        <v>35000</v>
      </c>
      <c r="K43" s="101">
        <f t="shared" si="3"/>
        <v>0</v>
      </c>
      <c r="L43" s="102" t="s">
        <v>52</v>
      </c>
    </row>
    <row r="44" spans="1:14" s="14" customFormat="1" x14ac:dyDescent="0.2">
      <c r="A44" s="47">
        <v>9</v>
      </c>
      <c r="B44" s="48" t="s">
        <v>59</v>
      </c>
      <c r="C44" s="121" t="s">
        <v>51</v>
      </c>
      <c r="D44" s="138">
        <v>25000</v>
      </c>
      <c r="E44" s="47" t="s">
        <v>10</v>
      </c>
      <c r="F44" s="47" t="s">
        <v>10</v>
      </c>
      <c r="G44" s="47" t="s">
        <v>10</v>
      </c>
      <c r="H44" s="47" t="s">
        <v>10</v>
      </c>
      <c r="I44" s="139">
        <v>0</v>
      </c>
      <c r="J44" s="139">
        <f t="shared" ref="J44" si="4">SUM(D44-I44)</f>
        <v>25000</v>
      </c>
      <c r="K44" s="139">
        <f t="shared" ref="K44" si="5">SUM((I44*100)/D44)</f>
        <v>0</v>
      </c>
      <c r="L44" s="49" t="s">
        <v>52</v>
      </c>
    </row>
    <row r="45" spans="1:14" s="14" customFormat="1" x14ac:dyDescent="0.2">
      <c r="A45" s="91"/>
      <c r="B45" s="89"/>
      <c r="C45" s="104"/>
      <c r="D45" s="90"/>
      <c r="E45" s="91"/>
      <c r="F45" s="91"/>
      <c r="G45" s="91"/>
      <c r="H45" s="91"/>
      <c r="I45" s="91"/>
      <c r="J45" s="91"/>
      <c r="K45" s="91"/>
      <c r="L45" s="95"/>
    </row>
    <row r="46" spans="1:14" x14ac:dyDescent="0.3">
      <c r="A46" s="141" t="s">
        <v>44</v>
      </c>
      <c r="B46" s="141"/>
      <c r="C46" s="141"/>
      <c r="D46" s="26">
        <f>SUM(D6:D45)-D28-D35</f>
        <v>3089170</v>
      </c>
      <c r="E46" s="22"/>
      <c r="F46" s="22"/>
      <c r="G46" s="22"/>
      <c r="H46" s="22"/>
      <c r="I46" s="23">
        <f>SUM(I8:I44)</f>
        <v>642353.04</v>
      </c>
      <c r="J46" s="26">
        <f>J9+J10+J11+J12+J13+J14+J28+J35+J36+J38+J40+J41+J42+J43+J44+J39</f>
        <v>2446816.96</v>
      </c>
      <c r="K46" s="25">
        <f>SUM(I46*100)/D46</f>
        <v>20.79370963721647</v>
      </c>
      <c r="L46" s="24"/>
    </row>
    <row r="47" spans="1:14" x14ac:dyDescent="0.3">
      <c r="A47" s="128"/>
      <c r="B47" s="128"/>
      <c r="C47" s="128"/>
      <c r="D47" s="129"/>
      <c r="E47" s="130"/>
      <c r="F47" s="130"/>
      <c r="G47" s="130"/>
      <c r="H47" s="130"/>
      <c r="I47" s="131"/>
      <c r="J47" s="129"/>
      <c r="K47" s="132"/>
      <c r="L47" s="133"/>
    </row>
    <row r="48" spans="1:14" x14ac:dyDescent="0.3">
      <c r="B48" s="17"/>
      <c r="J48" s="27"/>
    </row>
    <row r="49" spans="2:10" x14ac:dyDescent="0.3">
      <c r="B49" s="17"/>
      <c r="I49" s="18"/>
      <c r="J49" s="27"/>
    </row>
    <row r="50" spans="2:10" x14ac:dyDescent="0.3">
      <c r="B50" s="17"/>
    </row>
    <row r="51" spans="2:10" x14ac:dyDescent="0.3">
      <c r="B51" s="17"/>
    </row>
    <row r="52" spans="2:10" x14ac:dyDescent="0.3">
      <c r="B52" s="17"/>
    </row>
    <row r="53" spans="2:10" x14ac:dyDescent="0.3">
      <c r="B53" s="17"/>
    </row>
    <row r="54" spans="2:10" x14ac:dyDescent="0.3">
      <c r="B54" s="17"/>
    </row>
  </sheetData>
  <mergeCells count="6">
    <mergeCell ref="A46:C46"/>
    <mergeCell ref="A2:L2"/>
    <mergeCell ref="A3:L3"/>
    <mergeCell ref="K4:L4"/>
    <mergeCell ref="D5:H5"/>
    <mergeCell ref="D15:D17"/>
  </mergeCells>
  <pageMargins left="0.6692913385826772" right="0.59055118110236227" top="0.35433070866141736" bottom="0.55118110236220474" header="0.31496062992125984" footer="0.31496062992125984"/>
  <pageSetup paperSize="8" orientation="landscape" r:id="rId1"/>
  <rowBreaks count="1" manualBreakCount="1">
    <brk id="36" max="11" man="1"/>
  </rowBreaks>
  <colBreaks count="1" manualBreakCount="1">
    <brk id="12" min="1" max="1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รายงานผลการใช้จ่ายงปม.ไตรมาส1</vt:lpstr>
      <vt:lpstr>รายงานผลการใช้จ่ายงปม.ไตรมาส1!Print_Area</vt:lpstr>
      <vt:lpstr>รายงานผลการใช้จ่ายงปม.ไตรมาส1!Print_Titles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2026-05-05T04:32:43Z</cp:lastPrinted>
  <dcterms:created xsi:type="dcterms:W3CDTF">2023-05-30T14:10:06Z</dcterms:created>
  <dcterms:modified xsi:type="dcterms:W3CDTF">2026-05-05T04:33:05Z</dcterms:modified>
</cp:coreProperties>
</file>